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80" yWindow="460" windowWidth="19420" windowHeight="11020"/>
  </bookViews>
  <sheets>
    <sheet name="Noleggio" sheetId="1" r:id="rId1"/>
    <sheet name="Condizioni di noleggio" sheetId="3" r:id="rId2"/>
    <sheet name="Setting" sheetId="2" r:id="rId3"/>
  </sheets>
  <definedNames>
    <definedName name="_xlnm.Print_Area" localSheetId="0">Noleggio!$A$1:$E$24</definedName>
    <definedName name="lista">Setting!$A$2:$A$12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c r="I3" i="2"/>
  <c r="I4"/>
  <c r="I5"/>
  <c r="I6"/>
  <c r="I7"/>
  <c r="I8"/>
  <c r="I9"/>
  <c r="I10"/>
  <c r="I11"/>
  <c r="I12"/>
  <c r="I2"/>
  <c r="G8"/>
  <c r="G9"/>
  <c r="A19" i="1"/>
  <c r="B10"/>
  <c r="E6"/>
  <c r="D6"/>
  <c r="C6"/>
  <c r="G12" i="2"/>
  <c r="F12"/>
  <c r="E12" s="1"/>
  <c r="H12"/>
  <c r="J12"/>
  <c r="K12"/>
  <c r="L12"/>
  <c r="F9"/>
  <c r="E9" s="1"/>
  <c r="J9"/>
  <c r="K9"/>
  <c r="L9"/>
  <c r="L3"/>
  <c r="L4"/>
  <c r="L5"/>
  <c r="L6"/>
  <c r="L7"/>
  <c r="L8"/>
  <c r="L10"/>
  <c r="L11"/>
  <c r="L2"/>
  <c r="G3"/>
  <c r="G4"/>
  <c r="F4" s="1"/>
  <c r="E4" s="1"/>
  <c r="G5"/>
  <c r="F5" s="1"/>
  <c r="E5" s="1"/>
  <c r="G6"/>
  <c r="F6" s="1"/>
  <c r="E6" s="1"/>
  <c r="G7"/>
  <c r="F7" s="1"/>
  <c r="E7" s="1"/>
  <c r="F8"/>
  <c r="E8" s="1"/>
  <c r="G10"/>
  <c r="F10" s="1"/>
  <c r="E10" s="1"/>
  <c r="G11"/>
  <c r="F11" s="1"/>
  <c r="E11" s="1"/>
  <c r="G2"/>
  <c r="F2" s="1"/>
  <c r="E2" s="1"/>
  <c r="F3"/>
  <c r="E3" s="1"/>
  <c r="B14"/>
  <c r="B18" s="1"/>
  <c r="H9" l="1"/>
  <c r="B13" i="1" s="1"/>
  <c r="B17" i="2"/>
  <c r="B16"/>
  <c r="K3"/>
  <c r="K4"/>
  <c r="K5"/>
  <c r="B15" i="1" s="1"/>
  <c r="K6" i="2"/>
  <c r="K7"/>
  <c r="K8"/>
  <c r="K10"/>
  <c r="K11"/>
  <c r="K2"/>
  <c r="J3"/>
  <c r="J4"/>
  <c r="J5"/>
  <c r="B14" i="1" s="1"/>
  <c r="J6" i="2"/>
  <c r="J7"/>
  <c r="J8"/>
  <c r="J10"/>
  <c r="J11"/>
  <c r="J2"/>
  <c r="H3"/>
  <c r="H4"/>
  <c r="H5"/>
  <c r="H6"/>
  <c r="H7"/>
  <c r="H8"/>
  <c r="H10"/>
  <c r="H11"/>
  <c r="H2"/>
  <c r="B9" i="1" l="1"/>
  <c r="B11" l="1"/>
</calcChain>
</file>

<file path=xl/sharedStrings.xml><?xml version="1.0" encoding="utf-8"?>
<sst xmlns="http://schemas.openxmlformats.org/spreadsheetml/2006/main" count="82" uniqueCount="74">
  <si>
    <t>Tipo_noleggio</t>
  </si>
  <si>
    <t>Giuntatrice active V-groove</t>
  </si>
  <si>
    <t>Giuntatrice sul core</t>
  </si>
  <si>
    <t>Certificatore LAN Cat6A</t>
  </si>
  <si>
    <t>Certificatore ottico SM/MM</t>
  </si>
  <si>
    <t>OTDR SM/MM</t>
  </si>
  <si>
    <t>OTDR FTTH</t>
  </si>
  <si>
    <t>Soffiacavo lunga distanza</t>
  </si>
  <si>
    <t>Motocompressore</t>
  </si>
  <si>
    <t>Soffiacavo breve distanza</t>
  </si>
  <si>
    <t>Motocompressore per breve distanza</t>
  </si>
  <si>
    <t>Esempio</t>
  </si>
  <si>
    <t>Swift-KF4T</t>
  </si>
  <si>
    <t>Swift-K11T</t>
  </si>
  <si>
    <t>OCK7BD-QUAD</t>
  </si>
  <si>
    <t>Softing WireExpert 500</t>
  </si>
  <si>
    <t>VeEx FX150+</t>
  </si>
  <si>
    <t>VeEx MTT+</t>
  </si>
  <si>
    <t>Fremco Miniflow</t>
  </si>
  <si>
    <t>BJDM</t>
  </si>
  <si>
    <t>MCB680</t>
  </si>
  <si>
    <t>Prezzo/mese</t>
  </si>
  <si>
    <t>Prezzo/settimana</t>
  </si>
  <si>
    <t>Prezzo/giorno</t>
  </si>
  <si>
    <t>Prezzo giorno extra</t>
  </si>
  <si>
    <t>Trasporto</t>
  </si>
  <si>
    <t>Deposito danni</t>
  </si>
  <si>
    <t>Deposito furto</t>
  </si>
  <si>
    <t>Valore merce</t>
  </si>
  <si>
    <t>KG</t>
  </si>
  <si>
    <t>RERTECH - WERT ITALIA SRL</t>
  </si>
  <si>
    <t>PREVENTIVO DI NOLEGGIO ATTREZZATURA</t>
  </si>
  <si>
    <t>Costo del noleggio</t>
  </si>
  <si>
    <t>Costo del trasporto</t>
  </si>
  <si>
    <t xml:space="preserve">Cauzione per danni </t>
  </si>
  <si>
    <t>Calcolo durata</t>
  </si>
  <si>
    <t>Mesi</t>
  </si>
  <si>
    <t>Settimane</t>
  </si>
  <si>
    <t>Giorni</t>
  </si>
  <si>
    <t>Costo per ogni giorno extra</t>
  </si>
  <si>
    <t>Cauzione per furto/smarrimento</t>
  </si>
  <si>
    <t>TOTALE</t>
  </si>
  <si>
    <t>Quota fissa</t>
  </si>
  <si>
    <t>Kit soffiacavo lunga distanza + motocompressore</t>
  </si>
  <si>
    <t>Fremco Miniflow+kaeser M17</t>
  </si>
  <si>
    <t>Kit soffiacavo breve distanza + motocompressore</t>
  </si>
  <si>
    <t>BJDM+MCB680</t>
  </si>
  <si>
    <t>BENE DA NOLEGGIARE</t>
  </si>
  <si>
    <t>PRODOTTO FORNITO</t>
  </si>
  <si>
    <t>ACCESSORI</t>
  </si>
  <si>
    <t>Composizione</t>
  </si>
  <si>
    <t>Unità locale e remota, interfacce channel e permanent link, cuffie con auricolari</t>
  </si>
  <si>
    <t>Soffiacavo, pompa idraulica, sistema di comando, kit guarnizioni, 1 litro di lubrificante</t>
  </si>
  <si>
    <t>Soffiacavo, pompa idraulica, sistema di comando, kit guarnizioni, 1 litro di lubrificante, motocompressore con raffreddatore aria, tubazione 10 metri</t>
  </si>
  <si>
    <t>Soffiacavo, kit guarnizioni, accessori, 1 litro di lubrificante, tubazione per aria compressa</t>
  </si>
  <si>
    <t>Soffiacavo, kit guarnizioni, accessori, motocompressore, 1 litro di lubrificante, tubazione per aria compressa</t>
  </si>
  <si>
    <t>Giuntatrice, taglierina, pinza spelafibre, borsa a tracolla, 100 ml alcool, 20 fazzoletti</t>
  </si>
  <si>
    <t>Certificatore, bretelle di riferimento in funzione del tipo di fibra e connettore da collaudare (2), kit di pulizia connettori SC/LC</t>
  </si>
  <si>
    <t>OTDR e bobine di lancio in funzione del tipo di fibra da colauare e del connettore (2), kit di pulizia connettori SC/LC</t>
  </si>
  <si>
    <t>OTDR e bobine di lancio 550 metri G652D SC/APC, kit di pulizia connettore SC</t>
  </si>
  <si>
    <t>ESCLUSIONI</t>
  </si>
  <si>
    <t>Esclusioni</t>
  </si>
  <si>
    <t>Alcool in eccesso (€ 18/l); fazzoletti in eccesso (€ 10/280 pz)</t>
  </si>
  <si>
    <t>-</t>
  </si>
  <si>
    <t>Liquido lubrificante in eccesso (€ 5/litro); Carburante</t>
  </si>
  <si>
    <t>Liquido lubrificante in eccesso (€ 5/litro); Avvitatore elettrico</t>
  </si>
  <si>
    <t>Carburante</t>
  </si>
  <si>
    <t>Si applicano le condizioni di noleggio disponibili sul nostro sito</t>
  </si>
  <si>
    <t>NOTA 1</t>
  </si>
  <si>
    <t>NOTA 2</t>
  </si>
  <si>
    <t>Si intendono i giorni di effettiva disponibilità del bene h24</t>
  </si>
  <si>
    <r>
      <t>CHE COSA VUOI NOLEGGIARE</t>
    </r>
    <r>
      <rPr>
        <b/>
        <vertAlign val="superscript"/>
        <sz val="12"/>
        <color theme="1"/>
        <rFont val="Calibri (Corpo)"/>
      </rPr>
      <t xml:space="preserve">1 </t>
    </r>
    <r>
      <rPr>
        <b/>
        <sz val="12"/>
        <color theme="1"/>
        <rFont val="Calibri"/>
        <family val="2"/>
        <scheme val="minor"/>
      </rPr>
      <t>?</t>
    </r>
  </si>
  <si>
    <r>
      <t>PER QUANTO TEMPO</t>
    </r>
    <r>
      <rPr>
        <b/>
        <vertAlign val="superscript"/>
        <sz val="12"/>
        <color theme="1"/>
        <rFont val="Calibri (Corpo)"/>
      </rPr>
      <t>2</t>
    </r>
    <r>
      <rPr>
        <b/>
        <sz val="12"/>
        <color theme="1"/>
        <rFont val="Calibri"/>
        <family val="2"/>
        <scheme val="minor"/>
      </rPr>
      <t xml:space="preserve"> (gg solari, min 3)</t>
    </r>
  </si>
  <si>
    <r>
      <t xml:space="preserve">Sconto in caso di acquisto con formula </t>
    </r>
    <r>
      <rPr>
        <b/>
        <sz val="12"/>
        <color theme="1"/>
        <rFont val="Calibri"/>
        <family val="2"/>
        <scheme val="minor"/>
      </rPr>
      <t>Rent&amp;Buy</t>
    </r>
  </si>
</sst>
</file>

<file path=xl/styles.xml><?xml version="1.0" encoding="utf-8"?>
<styleSheet xmlns="http://schemas.openxmlformats.org/spreadsheetml/2006/main">
  <numFmts count="1">
    <numFmt numFmtId="164" formatCode="#,##0.00\ &quot;€&quot;"/>
  </numFmts>
  <fonts count="9">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2"/>
      <color rgb="FF000000"/>
      <name val="Calibri"/>
      <family val="2"/>
      <scheme val="minor"/>
    </font>
    <font>
      <b/>
      <sz val="14"/>
      <color theme="1"/>
      <name val="Calibri"/>
      <family val="2"/>
      <scheme val="minor"/>
    </font>
    <font>
      <b/>
      <vertAlign val="superscript"/>
      <sz val="12"/>
      <color theme="1"/>
      <name val="Calibri (Corpo)"/>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1" fontId="0" fillId="0" borderId="0" xfId="0" applyNumberFormat="1"/>
    <xf numFmtId="2" fontId="0" fillId="0" borderId="0" xfId="0" applyNumberFormat="1"/>
    <xf numFmtId="0" fontId="2" fillId="0" borderId="0" xfId="0" applyFont="1"/>
    <xf numFmtId="0" fontId="0" fillId="0" borderId="0" xfId="0" applyAlignment="1">
      <alignment vertical="center"/>
    </xf>
    <xf numFmtId="164" fontId="0" fillId="0" borderId="0" xfId="0" applyNumberFormat="1" applyAlignment="1">
      <alignment vertical="center"/>
    </xf>
    <xf numFmtId="0" fontId="4" fillId="0" borderId="0" xfId="0" applyFont="1"/>
    <xf numFmtId="0" fontId="3" fillId="0" borderId="0" xfId="0" applyFont="1"/>
    <xf numFmtId="0" fontId="0" fillId="0" borderId="1"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64" fontId="3" fillId="0" borderId="0" xfId="0" applyNumberFormat="1" applyFont="1" applyBorder="1" applyAlignment="1">
      <alignment vertical="center"/>
    </xf>
    <xf numFmtId="164" fontId="0" fillId="0" borderId="1" xfId="0" applyNumberFormat="1" applyBorder="1" applyAlignment="1">
      <alignment horizontal="right" vertical="center"/>
    </xf>
    <xf numFmtId="164" fontId="0" fillId="0" borderId="1" xfId="0" applyNumberFormat="1" applyBorder="1" applyAlignment="1">
      <alignment vertical="center"/>
    </xf>
    <xf numFmtId="0" fontId="5" fillId="0" borderId="0" xfId="0" applyFont="1"/>
    <xf numFmtId="0" fontId="3" fillId="0" borderId="5" xfId="0" applyFont="1" applyBorder="1" applyAlignment="1">
      <alignment vertical="center"/>
    </xf>
    <xf numFmtId="0" fontId="3" fillId="0" borderId="7" xfId="0" applyFont="1" applyBorder="1" applyAlignment="1">
      <alignment vertical="center"/>
    </xf>
    <xf numFmtId="9" fontId="0" fillId="2" borderId="1" xfId="1" applyFont="1" applyFill="1" applyBorder="1" applyAlignment="1">
      <alignment vertical="center"/>
    </xf>
    <xf numFmtId="0" fontId="0" fillId="2" borderId="1" xfId="0" applyFill="1" applyBorder="1" applyAlignment="1">
      <alignment vertical="center" wrapText="1"/>
    </xf>
    <xf numFmtId="0" fontId="3" fillId="0" borderId="0" xfId="0" applyFont="1" applyBorder="1" applyAlignment="1">
      <alignment horizontal="right" vertical="center"/>
    </xf>
    <xf numFmtId="0" fontId="0" fillId="0" borderId="9" xfId="0" applyBorder="1" applyAlignment="1">
      <alignment vertical="center"/>
    </xf>
    <xf numFmtId="164" fontId="0" fillId="0" borderId="9" xfId="0" applyNumberFormat="1" applyBorder="1" applyAlignment="1">
      <alignment horizontal="right" vertical="center"/>
    </xf>
    <xf numFmtId="0" fontId="7" fillId="0" borderId="0" xfId="0" applyFont="1" applyFill="1" applyBorder="1" applyAlignment="1">
      <alignment vertical="center"/>
    </xf>
    <xf numFmtId="0" fontId="8" fillId="0" borderId="0" xfId="0" applyFont="1"/>
    <xf numFmtId="0" fontId="7" fillId="0" borderId="0" xfId="0" applyFont="1"/>
    <xf numFmtId="0" fontId="2" fillId="0" borderId="6" xfId="0" applyFont="1" applyBorder="1" applyAlignment="1" applyProtection="1">
      <alignment horizontal="right" vertical="center" wrapText="1"/>
      <protection locked="0"/>
    </xf>
    <xf numFmtId="0" fontId="2" fillId="0" borderId="8" xfId="0" applyFont="1" applyBorder="1" applyAlignment="1" applyProtection="1">
      <alignment vertical="center"/>
      <protection locked="0"/>
    </xf>
  </cellXfs>
  <cellStyles count="2">
    <cellStyle name="Normale" xfId="0" builtinId="0"/>
    <cellStyle name="Percentual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12700</xdr:rowOff>
    </xdr:from>
    <xdr:to>
      <xdr:col>9</xdr:col>
      <xdr:colOff>0</xdr:colOff>
      <xdr:row>40</xdr:row>
      <xdr:rowOff>127000</xdr:rowOff>
    </xdr:to>
    <xdr:sp macro="" textlink="">
      <xdr:nvSpPr>
        <xdr:cNvPr id="2" name="CasellaDiTesto 1">
          <a:extLst>
            <a:ext uri="{FF2B5EF4-FFF2-40B4-BE49-F238E27FC236}">
              <a16:creationId xmlns:a16="http://schemas.microsoft.com/office/drawing/2014/main" xmlns="" id="{DFBE2C76-06D0-1449-8C4C-E1B505BDB1AB}"/>
            </a:ext>
          </a:extLst>
        </xdr:cNvPr>
        <xdr:cNvSpPr txBox="1"/>
      </xdr:nvSpPr>
      <xdr:spPr>
        <a:xfrm>
          <a:off x="12700" y="12700"/>
          <a:ext cx="7416800" cy="824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t>Condizioni</a:t>
          </a:r>
          <a:r>
            <a:rPr lang="it-IT" sz="1400" b="1" baseline="0"/>
            <a:t> di Noleggio - Domande frequenti</a:t>
          </a:r>
        </a:p>
        <a:p>
          <a:endParaRPr lang="it-IT" sz="1100" baseline="0"/>
        </a:p>
        <a:p>
          <a:r>
            <a:rPr lang="it-IT" sz="1100" b="1" baseline="0"/>
            <a:t>Che cosa Posso noleggiare?</a:t>
          </a:r>
        </a:p>
        <a:p>
          <a:r>
            <a:rPr lang="it-IT" sz="1100" baseline="0"/>
            <a:t>Posso noleggiare attrezzatura e strumentazione per la posa di cavi in fibra ottica e in rame, come ad esempio giuntatrici a fusione, strumentazione di collaudo, macchine per la posa di cavi con la tecnica del soffiaggio in base a disponibilità.</a:t>
          </a:r>
        </a:p>
        <a:p>
          <a:endParaRPr lang="it-IT" sz="1100" baseline="0"/>
        </a:p>
        <a:p>
          <a:r>
            <a:rPr lang="it-IT" sz="1100" b="1" baseline="0"/>
            <a:t>Per quanto tempo posso noleggiare?</a:t>
          </a:r>
        </a:p>
        <a:p>
          <a:r>
            <a:rPr lang="it-IT" sz="1100" baseline="0"/>
            <a:t>Normalmente, il tempo minimo di noleggio di una attrezzatura è di 3 giorni solari (compresi quindi Sabato,, Domenica e Festivi)</a:t>
          </a:r>
        </a:p>
        <a:p>
          <a:r>
            <a:rPr lang="it-IT" sz="1100" baseline="0"/>
            <a:t>I </a:t>
          </a:r>
          <a:r>
            <a:rPr lang="it-IT" sz="1100" u="none" baseline="0"/>
            <a:t>giorni di noleggio </a:t>
          </a:r>
          <a:r>
            <a:rPr lang="it-IT" sz="1100" u="sng" baseline="0"/>
            <a:t>sono effettivi</a:t>
          </a:r>
          <a:r>
            <a:rPr lang="it-IT" sz="1100" baseline="0"/>
            <a:t>, quindi si riferiscono alla disponibilità del bene per tutte le 24 ore, dalle ore 0:00 alle 23:59. </a:t>
          </a:r>
        </a:p>
        <a:p>
          <a:r>
            <a:rPr lang="it-IT" sz="1100" baseline="0"/>
            <a:t>I tempi di trasporto sono esclusi.</a:t>
          </a:r>
        </a:p>
        <a:p>
          <a:endParaRPr lang="it-IT" sz="1100" baseline="0"/>
        </a:p>
        <a:p>
          <a:r>
            <a:rPr lang="it-IT" sz="1100" b="1" baseline="0"/>
            <a:t>Che cosa si intende per giorno Extra?</a:t>
          </a:r>
        </a:p>
        <a:p>
          <a:r>
            <a:rPr lang="it-IT" sz="1100" b="0" baseline="0"/>
            <a:t>Il periodo contrattuale di noleggio si conteggia in giorni solari. Il noleggio parte dalle ore 0:00 del giorno successivo alla ricezione del bene e termina alle 23:59 del giorno di fine noleggio. </a:t>
          </a:r>
          <a:r>
            <a:rPr lang="it-IT" sz="1100" b="1" baseline="0"/>
            <a:t>Entro il giorno successivo </a:t>
          </a:r>
          <a:r>
            <a:rPr lang="it-IT" sz="1100" b="0" baseline="0"/>
            <a:t>il bene deve essere rispedito al noleggiatore. Ogni giorno in più, rispetto a quanto concordato inizialmente è tarifatto alla voce "costo per ogni giorno extra".</a:t>
          </a:r>
        </a:p>
        <a:p>
          <a:endParaRPr lang="it-IT" sz="1100" baseline="0"/>
        </a:p>
        <a:p>
          <a:r>
            <a:rPr lang="it-IT" sz="1100" b="1" baseline="0"/>
            <a:t>Che cosa serve oltre al noleggio?</a:t>
          </a:r>
        </a:p>
        <a:p>
          <a:r>
            <a:rPr lang="it-IT" sz="1100" b="0" baseline="0"/>
            <a:t>Normalmente il noleggio di attrezzature o strumentazione non comprende il materiale di consumo, se non in minima parte. Alcool isopropilico, fazzoletti di pulizia, liquido lubrificante ecc.. possono essere forniti a parte in base ai prezzi riportati.</a:t>
          </a:r>
        </a:p>
        <a:p>
          <a:endParaRPr lang="it-IT" sz="1100" b="0" baseline="0"/>
        </a:p>
        <a:p>
          <a:r>
            <a:rPr lang="it-IT" sz="1100" b="1" baseline="0"/>
            <a:t>Chi paga il trasporto?</a:t>
          </a:r>
        </a:p>
        <a:p>
          <a:r>
            <a:rPr lang="it-IT" sz="1100" baseline="0"/>
            <a:t>Il trasporto è a carico della nostra società e si avvale di corrieri espresso. </a:t>
          </a:r>
        </a:p>
        <a:p>
          <a:r>
            <a:rPr lang="it-IT" sz="1100" baseline="0"/>
            <a:t>E' esclusa la possibilità che il trasporto sia affidato al trasportatore di fiducia del cliente. </a:t>
          </a:r>
        </a:p>
        <a:p>
          <a:r>
            <a:rPr lang="it-IT" sz="1100" baseline="0"/>
            <a:t>E' invece possibile che sia il cliente stesso a prelevare e restituire i beni con propri automezzi, direttamente presso il nostro magazzino.</a:t>
          </a:r>
        </a:p>
        <a:p>
          <a:endParaRPr lang="it-IT" sz="1100" baseline="0"/>
        </a:p>
        <a:p>
          <a:r>
            <a:rPr lang="it-IT" sz="1100" b="1" baseline="0"/>
            <a:t>Quale responsabilità ho quando noleggio?</a:t>
          </a:r>
        </a:p>
        <a:p>
          <a:r>
            <a:rPr lang="it-IT" sz="1100" baseline="0"/>
            <a:t>I beni noleggiati non sono assicurati. Il cliente  si fa personalmente carico del corretto utilizzo dei beni noleggiati, e risponde di eventuali smarrimenti o furti, o di guasti imputabili ad un uso non corretto del bene.</a:t>
          </a:r>
        </a:p>
        <a:p>
          <a:r>
            <a:rPr lang="it-IT" sz="1100" baseline="0"/>
            <a:t>I beni dovranno essere utilizzati da personale opportunamente addestrato facente parte della stessa società del cliente.</a:t>
          </a:r>
        </a:p>
        <a:p>
          <a:r>
            <a:rPr lang="it-IT" sz="1100" baseline="0"/>
            <a:t>Il sub-noleggio è vietato.</a:t>
          </a:r>
        </a:p>
        <a:p>
          <a:endParaRPr lang="it-IT" sz="1100" baseline="0"/>
        </a:p>
        <a:p>
          <a:r>
            <a:rPr lang="it-IT" sz="1100" b="1" baseline="0"/>
            <a:t>Che cosa è la cauzione per danni?</a:t>
          </a:r>
        </a:p>
        <a:p>
          <a:r>
            <a:rPr lang="it-IT" sz="1100" baseline="0"/>
            <a:t>Si tratta di una somma che il cliente lascia a garanzia di danni o guasti arrecati al bene da un uso incorretto del bene o da una custodia inadeguata. La cauzione sarà rilasciata dopo il controllo del bene restituito.</a:t>
          </a:r>
        </a:p>
        <a:p>
          <a:endParaRPr lang="it-IT" sz="1100" baseline="0"/>
        </a:p>
        <a:p>
          <a:r>
            <a:rPr lang="it-IT" sz="1100" b="1" baseline="0"/>
            <a:t>Che cosa è la cauzione per furto/smarrimento?</a:t>
          </a:r>
        </a:p>
        <a:p>
          <a:r>
            <a:rPr lang="it-IT" sz="1100" baseline="0"/>
            <a:t>SI tratta di una somma che sarà  richiesta al cliente a garanzia della mancata restituzione del bene, anche parziale, a causa di furto o di smarrimento, qualora il cliente non dimostri di avere stipulato una polizza assicurativa di pari importo.</a:t>
          </a:r>
        </a:p>
        <a:p>
          <a:endParaRPr lang="it-IT" sz="1100" baseline="0"/>
        </a:p>
        <a:p>
          <a:r>
            <a:rPr lang="it-IT" sz="1100" b="1" baseline="0"/>
            <a:t>Che cosa è la formula Rent&amp;Buy?</a:t>
          </a:r>
        </a:p>
        <a:p>
          <a:r>
            <a:rPr lang="it-IT" sz="1100" baseline="0"/>
            <a:t>Si tratta di uno sconto forfettario che sarà applicato qualora il cliente decida di acquistare un prodotto nuovo di fabbrica uguale al bene appena noleggiato. Lo sconto si applica sul prezzo di vendita del bene ed è valido per ordine emsso entro 15 gg dalla fine del noleggio.</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E22"/>
  <sheetViews>
    <sheetView showGridLines="0" showRowColHeaders="0" tabSelected="1" workbookViewId="0">
      <selection activeCell="B6" sqref="B6"/>
    </sheetView>
  </sheetViews>
  <sheetFormatPr defaultColWidth="10.6640625" defaultRowHeight="15.5"/>
  <cols>
    <col min="1" max="1" width="42" customWidth="1"/>
    <col min="2" max="3" width="32" customWidth="1"/>
    <col min="4" max="4" width="32.83203125" customWidth="1"/>
    <col min="5" max="5" width="32" customWidth="1"/>
  </cols>
  <sheetData>
    <row r="1" spans="1:5" ht="18.5">
      <c r="A1" s="15" t="s">
        <v>30</v>
      </c>
    </row>
    <row r="3" spans="1:5">
      <c r="A3" s="7" t="s">
        <v>31</v>
      </c>
    </row>
    <row r="5" spans="1:5" ht="16" thickBot="1">
      <c r="B5" s="7" t="s">
        <v>47</v>
      </c>
      <c r="C5" s="7" t="s">
        <v>48</v>
      </c>
      <c r="D5" s="7" t="s">
        <v>49</v>
      </c>
      <c r="E5" s="7" t="s">
        <v>60</v>
      </c>
    </row>
    <row r="6" spans="1:5" ht="64" customHeight="1" thickBot="1">
      <c r="A6" s="16" t="s">
        <v>71</v>
      </c>
      <c r="B6" s="26" t="s">
        <v>9</v>
      </c>
      <c r="C6" s="11" t="str">
        <f>CONCATENATE(VLOOKUP(B6,Setting!A2:N12,2,FALSE)," o similare")</f>
        <v>BJDM o similare</v>
      </c>
      <c r="D6" s="9" t="str">
        <f>VLOOKUP(B6,Setting!A2:N12,13,FALSE)</f>
        <v>Soffiacavo, kit guarnizioni, accessori, 1 litro di lubrificante, tubazione per aria compressa</v>
      </c>
      <c r="E6" s="10" t="str">
        <f>VLOOKUP(B6,Setting!A2:N12,14,FALSE)</f>
        <v>Liquido lubrificante in eccesso (€ 5/litro); Avvitatore elettrico</v>
      </c>
    </row>
    <row r="7" spans="1:5" ht="18" thickBot="1">
      <c r="A7" s="17" t="s">
        <v>72</v>
      </c>
      <c r="B7" s="27">
        <v>3</v>
      </c>
      <c r="C7" s="4"/>
      <c r="D7" s="4"/>
    </row>
    <row r="8" spans="1:5">
      <c r="A8" s="4"/>
      <c r="B8" s="4"/>
      <c r="C8" s="4"/>
      <c r="D8" s="4"/>
    </row>
    <row r="9" spans="1:5">
      <c r="A9" s="8" t="s">
        <v>32</v>
      </c>
      <c r="B9" s="13">
        <f>IF(B7&lt;3,"Minimo 3 gg",VLOOKUP(Noleggio!B6,Setting!A2:N12,5,FALSE)*Setting!B16+VLOOKUP(Noleggio!B6,Setting!A2:N12,6,FALSE)*Setting!B17+VLOOKUP(Noleggio!B6,Setting!A2:N12,7,FALSE)*Setting!B18+VLOOKUP(Noleggio!B6,Setting!A2:N12,12,FALSE))</f>
        <v>260</v>
      </c>
      <c r="C9" s="4"/>
      <c r="D9" s="4"/>
    </row>
    <row r="10" spans="1:5" ht="16" thickBot="1">
      <c r="A10" s="21" t="s">
        <v>33</v>
      </c>
      <c r="B10" s="22">
        <f>IF(B7&lt;3,"Minimo 3 gg",VLOOKUP(B6,Setting!A2:N12,9,FALSE))</f>
        <v>60</v>
      </c>
      <c r="C10" s="4"/>
      <c r="D10" s="4"/>
    </row>
    <row r="11" spans="1:5" ht="16" thickTop="1">
      <c r="A11" s="20" t="s">
        <v>41</v>
      </c>
      <c r="B11" s="12">
        <f>SUM(B9:B10)</f>
        <v>320</v>
      </c>
      <c r="C11" s="4"/>
      <c r="D11" s="4"/>
    </row>
    <row r="12" spans="1:5">
      <c r="A12" s="4"/>
      <c r="B12" s="5"/>
      <c r="C12" s="4"/>
      <c r="D12" s="4"/>
    </row>
    <row r="13" spans="1:5">
      <c r="A13" s="8" t="s">
        <v>39</v>
      </c>
      <c r="B13" s="14">
        <f>VLOOKUP(B6,Setting!A2:N12,8,FALSE)</f>
        <v>91</v>
      </c>
      <c r="C13" s="4"/>
      <c r="D13" s="4"/>
    </row>
    <row r="14" spans="1:5">
      <c r="A14" s="8" t="s">
        <v>34</v>
      </c>
      <c r="B14" s="14">
        <f>VLOOKUP(B6,Setting!A2:N12,10,FALSE)</f>
        <v>1250</v>
      </c>
      <c r="C14" s="4"/>
      <c r="D14" s="4"/>
    </row>
    <row r="15" spans="1:5">
      <c r="A15" s="8" t="s">
        <v>40</v>
      </c>
      <c r="B15" s="14">
        <f>VLOOKUP(B6,Setting!A2:N12,11,FALSE)</f>
        <v>4000</v>
      </c>
      <c r="C15" s="4"/>
      <c r="D15" s="4"/>
    </row>
    <row r="16" spans="1:5" ht="16" customHeight="1">
      <c r="A16" s="19" t="s">
        <v>73</v>
      </c>
      <c r="B16" s="18">
        <f>IF(B7&gt;30,0.3,IF(B7&gt;14,0.5,0.7))</f>
        <v>0.7</v>
      </c>
      <c r="C16" s="4"/>
      <c r="D16" s="4"/>
    </row>
    <row r="18" spans="1:1" s="24" customFormat="1" ht="13">
      <c r="A18" s="23" t="s">
        <v>68</v>
      </c>
    </row>
    <row r="19" spans="1:1" s="24" customFormat="1" ht="13">
      <c r="A19" s="24" t="str">
        <f>"Listino Novembre 2019"</f>
        <v>Listino Novembre 2019</v>
      </c>
    </row>
    <row r="20" spans="1:1" s="24" customFormat="1" ht="13">
      <c r="A20" s="24" t="s">
        <v>67</v>
      </c>
    </row>
    <row r="21" spans="1:1" s="24" customFormat="1" ht="13">
      <c r="A21" s="25" t="s">
        <v>69</v>
      </c>
    </row>
    <row r="22" spans="1:1" s="24" customFormat="1" ht="13">
      <c r="A22" s="24" t="s">
        <v>70</v>
      </c>
    </row>
  </sheetData>
  <sheetProtection password="892D" sheet="1" objects="1" scenarios="1"/>
  <conditionalFormatting sqref="B9">
    <cfRule type="cellIs" dxfId="2" priority="3" operator="equal">
      <formula>"Minimo 3 gg"</formula>
    </cfRule>
  </conditionalFormatting>
  <conditionalFormatting sqref="B10">
    <cfRule type="cellIs" dxfId="1" priority="2" operator="equal">
      <formula>"Minimo 3 gg"</formula>
    </cfRule>
  </conditionalFormatting>
  <conditionalFormatting sqref="B7">
    <cfRule type="cellIs" dxfId="0" priority="1" operator="lessThan">
      <formula>3</formula>
    </cfRule>
  </conditionalFormatting>
  <dataValidations count="1">
    <dataValidation type="list" allowBlank="1" showInputMessage="1" showErrorMessage="1" sqref="B6">
      <formula1>Setting!$A$2:$A$12</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13455EBB-4253-FD47-AF7B-E3052A023B12}">
          <x14:formula1>
            <xm:f>Setting!$A$2:$A$12</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00B050"/>
  </sheetPr>
  <dimension ref="A1"/>
  <sheetViews>
    <sheetView workbookViewId="0"/>
  </sheetViews>
  <sheetFormatPr defaultColWidth="10.6640625" defaultRowHeight="15.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N18"/>
  <sheetViews>
    <sheetView topLeftCell="V1" workbookViewId="0">
      <selection sqref="A1:U1048576"/>
    </sheetView>
  </sheetViews>
  <sheetFormatPr defaultColWidth="10.6640625" defaultRowHeight="15.5"/>
  <cols>
    <col min="1" max="1" width="41.33203125" hidden="1" customWidth="1"/>
    <col min="2" max="2" width="21.83203125" hidden="1" customWidth="1"/>
    <col min="3" max="3" width="11.5" hidden="1" customWidth="1"/>
    <col min="4" max="4" width="21.83203125" hidden="1" customWidth="1"/>
    <col min="5" max="12" width="0" hidden="1" customWidth="1"/>
    <col min="13" max="13" width="10.83203125" hidden="1" customWidth="1"/>
    <col min="14" max="21" width="0" hidden="1" customWidth="1"/>
  </cols>
  <sheetData>
    <row r="1" spans="1:14">
      <c r="A1" t="s">
        <v>0</v>
      </c>
      <c r="B1" t="s">
        <v>11</v>
      </c>
      <c r="C1" t="s">
        <v>29</v>
      </c>
      <c r="D1" t="s">
        <v>28</v>
      </c>
      <c r="E1" t="s">
        <v>21</v>
      </c>
      <c r="F1" t="s">
        <v>22</v>
      </c>
      <c r="G1" t="s">
        <v>23</v>
      </c>
      <c r="H1" t="s">
        <v>24</v>
      </c>
      <c r="I1" t="s">
        <v>25</v>
      </c>
      <c r="J1" t="s">
        <v>26</v>
      </c>
      <c r="K1" t="s">
        <v>27</v>
      </c>
      <c r="L1" t="s">
        <v>42</v>
      </c>
      <c r="M1" t="s">
        <v>50</v>
      </c>
      <c r="N1" t="s">
        <v>61</v>
      </c>
    </row>
    <row r="2" spans="1:14">
      <c r="A2" t="s">
        <v>1</v>
      </c>
      <c r="B2" t="s">
        <v>12</v>
      </c>
      <c r="C2">
        <v>5</v>
      </c>
      <c r="D2">
        <v>3000</v>
      </c>
      <c r="E2">
        <f>ROUND(F2*3.5*10,0)/10</f>
        <v>700</v>
      </c>
      <c r="F2">
        <f>ROUND(G2*5*10,0)/10</f>
        <v>200</v>
      </c>
      <c r="G2" s="3">
        <f t="shared" ref="G2:G7" si="0">ROUND(D2/70/10,0)*10</f>
        <v>40</v>
      </c>
      <c r="H2">
        <f>G2*1.3</f>
        <v>52</v>
      </c>
      <c r="I2">
        <f>IF(C2&gt;50,20+C2*0.6*2,20+C2*2)</f>
        <v>30</v>
      </c>
      <c r="J2">
        <f t="shared" ref="J2:J12" si="1">ROUND(D2/4/50,0)*50</f>
        <v>750</v>
      </c>
      <c r="K2">
        <f>0.8*D2</f>
        <v>2400</v>
      </c>
      <c r="L2">
        <f>IF(D2&lt;10000,50,100)</f>
        <v>50</v>
      </c>
      <c r="M2" t="s">
        <v>56</v>
      </c>
      <c r="N2" t="s">
        <v>62</v>
      </c>
    </row>
    <row r="3" spans="1:14">
      <c r="A3" t="s">
        <v>2</v>
      </c>
      <c r="B3" t="s">
        <v>13</v>
      </c>
      <c r="C3">
        <v>5</v>
      </c>
      <c r="D3">
        <v>4000</v>
      </c>
      <c r="E3">
        <f t="shared" ref="E3:E12" si="2">ROUND(F3*3.5*10,0)/10</f>
        <v>1050</v>
      </c>
      <c r="F3">
        <f t="shared" ref="F3:F12" si="3">ROUND(G3*5*10,0)/10</f>
        <v>300</v>
      </c>
      <c r="G3" s="3">
        <f t="shared" si="0"/>
        <v>60</v>
      </c>
      <c r="H3">
        <f t="shared" ref="H3:H12" si="4">G3*1.3</f>
        <v>78</v>
      </c>
      <c r="I3">
        <f t="shared" ref="I3:I12" si="5">IF(C3&gt;50,20+C3*0.6*2,20+C3*2)</f>
        <v>30</v>
      </c>
      <c r="J3">
        <f t="shared" si="1"/>
        <v>1000</v>
      </c>
      <c r="K3">
        <f t="shared" ref="K3:K12" si="6">0.8*D3</f>
        <v>3200</v>
      </c>
      <c r="L3">
        <f t="shared" ref="L3:L12" si="7">IF(D3&lt;10000,50,100)</f>
        <v>50</v>
      </c>
      <c r="M3" t="s">
        <v>56</v>
      </c>
      <c r="N3" t="s">
        <v>62</v>
      </c>
    </row>
    <row r="4" spans="1:14">
      <c r="A4" t="s">
        <v>3</v>
      </c>
      <c r="B4" t="s">
        <v>15</v>
      </c>
      <c r="C4">
        <v>5</v>
      </c>
      <c r="D4">
        <v>6000</v>
      </c>
      <c r="E4">
        <f t="shared" si="2"/>
        <v>1575</v>
      </c>
      <c r="F4">
        <f t="shared" si="3"/>
        <v>450</v>
      </c>
      <c r="G4" s="3">
        <f t="shared" si="0"/>
        <v>90</v>
      </c>
      <c r="H4">
        <f t="shared" si="4"/>
        <v>117</v>
      </c>
      <c r="I4">
        <f t="shared" si="5"/>
        <v>30</v>
      </c>
      <c r="J4">
        <f t="shared" si="1"/>
        <v>1500</v>
      </c>
      <c r="K4">
        <f t="shared" si="6"/>
        <v>4800</v>
      </c>
      <c r="L4">
        <f t="shared" si="7"/>
        <v>50</v>
      </c>
      <c r="M4" t="s">
        <v>51</v>
      </c>
      <c r="N4" t="s">
        <v>63</v>
      </c>
    </row>
    <row r="5" spans="1:14">
      <c r="A5" t="s">
        <v>4</v>
      </c>
      <c r="B5" t="s">
        <v>14</v>
      </c>
      <c r="C5">
        <v>5</v>
      </c>
      <c r="D5">
        <v>5000</v>
      </c>
      <c r="E5">
        <f t="shared" si="2"/>
        <v>1225</v>
      </c>
      <c r="F5">
        <f t="shared" si="3"/>
        <v>350</v>
      </c>
      <c r="G5" s="3">
        <f t="shared" si="0"/>
        <v>70</v>
      </c>
      <c r="H5">
        <f t="shared" si="4"/>
        <v>91</v>
      </c>
      <c r="I5">
        <f t="shared" si="5"/>
        <v>30</v>
      </c>
      <c r="J5">
        <f t="shared" si="1"/>
        <v>1250</v>
      </c>
      <c r="K5">
        <f t="shared" si="6"/>
        <v>4000</v>
      </c>
      <c r="L5">
        <f t="shared" si="7"/>
        <v>50</v>
      </c>
      <c r="M5" t="s">
        <v>57</v>
      </c>
      <c r="N5" s="6" t="s">
        <v>63</v>
      </c>
    </row>
    <row r="6" spans="1:14">
      <c r="A6" t="s">
        <v>5</v>
      </c>
      <c r="B6" t="s">
        <v>16</v>
      </c>
      <c r="C6">
        <v>5</v>
      </c>
      <c r="D6">
        <v>7000</v>
      </c>
      <c r="E6">
        <f t="shared" si="2"/>
        <v>1750</v>
      </c>
      <c r="F6">
        <f t="shared" si="3"/>
        <v>500</v>
      </c>
      <c r="G6" s="3">
        <f t="shared" si="0"/>
        <v>100</v>
      </c>
      <c r="H6">
        <f t="shared" si="4"/>
        <v>130</v>
      </c>
      <c r="I6">
        <f t="shared" si="5"/>
        <v>30</v>
      </c>
      <c r="J6">
        <f t="shared" si="1"/>
        <v>1750</v>
      </c>
      <c r="K6">
        <f t="shared" si="6"/>
        <v>5600</v>
      </c>
      <c r="L6">
        <f t="shared" si="7"/>
        <v>50</v>
      </c>
      <c r="M6" t="s">
        <v>58</v>
      </c>
      <c r="N6" t="s">
        <v>63</v>
      </c>
    </row>
    <row r="7" spans="1:14">
      <c r="A7" t="s">
        <v>6</v>
      </c>
      <c r="B7" t="s">
        <v>17</v>
      </c>
      <c r="C7">
        <v>5</v>
      </c>
      <c r="D7">
        <v>7000</v>
      </c>
      <c r="E7">
        <f t="shared" si="2"/>
        <v>1750</v>
      </c>
      <c r="F7">
        <f t="shared" si="3"/>
        <v>500</v>
      </c>
      <c r="G7" s="3">
        <f t="shared" si="0"/>
        <v>100</v>
      </c>
      <c r="H7">
        <f t="shared" si="4"/>
        <v>130</v>
      </c>
      <c r="I7">
        <f t="shared" si="5"/>
        <v>30</v>
      </c>
      <c r="J7">
        <f t="shared" si="1"/>
        <v>1750</v>
      </c>
      <c r="K7">
        <f t="shared" si="6"/>
        <v>5600</v>
      </c>
      <c r="L7">
        <f t="shared" si="7"/>
        <v>50</v>
      </c>
      <c r="M7" t="s">
        <v>59</v>
      </c>
      <c r="N7" t="s">
        <v>63</v>
      </c>
    </row>
    <row r="8" spans="1:14">
      <c r="A8" t="s">
        <v>7</v>
      </c>
      <c r="B8" t="s">
        <v>18</v>
      </c>
      <c r="C8">
        <v>60</v>
      </c>
      <c r="D8">
        <v>15000</v>
      </c>
      <c r="E8">
        <f t="shared" si="2"/>
        <v>3325</v>
      </c>
      <c r="F8">
        <f t="shared" si="3"/>
        <v>950</v>
      </c>
      <c r="G8" s="3">
        <f>ROUND(D8/80/10,0)*10</f>
        <v>190</v>
      </c>
      <c r="H8">
        <f t="shared" si="4"/>
        <v>247</v>
      </c>
      <c r="I8">
        <f t="shared" si="5"/>
        <v>92</v>
      </c>
      <c r="J8">
        <f t="shared" si="1"/>
        <v>3750</v>
      </c>
      <c r="K8">
        <f t="shared" si="6"/>
        <v>12000</v>
      </c>
      <c r="L8">
        <f t="shared" si="7"/>
        <v>100</v>
      </c>
      <c r="M8" t="s">
        <v>52</v>
      </c>
      <c r="N8" t="s">
        <v>64</v>
      </c>
    </row>
    <row r="9" spans="1:14">
      <c r="A9" t="s">
        <v>43</v>
      </c>
      <c r="B9" t="s">
        <v>44</v>
      </c>
      <c r="C9">
        <v>200</v>
      </c>
      <c r="D9">
        <v>23000</v>
      </c>
      <c r="E9">
        <f t="shared" si="2"/>
        <v>4025</v>
      </c>
      <c r="F9">
        <f t="shared" si="3"/>
        <v>1150</v>
      </c>
      <c r="G9" s="3">
        <f>ROUND(D9/100/10,0)*10</f>
        <v>230</v>
      </c>
      <c r="H9">
        <f t="shared" si="4"/>
        <v>299</v>
      </c>
      <c r="I9">
        <f t="shared" si="5"/>
        <v>260</v>
      </c>
      <c r="J9">
        <f t="shared" si="1"/>
        <v>5750</v>
      </c>
      <c r="K9">
        <f t="shared" si="6"/>
        <v>18400</v>
      </c>
      <c r="L9">
        <f t="shared" si="7"/>
        <v>100</v>
      </c>
      <c r="M9" t="s">
        <v>53</v>
      </c>
      <c r="N9" t="s">
        <v>64</v>
      </c>
    </row>
    <row r="10" spans="1:14">
      <c r="A10" t="s">
        <v>9</v>
      </c>
      <c r="B10" t="s">
        <v>19</v>
      </c>
      <c r="C10">
        <v>20</v>
      </c>
      <c r="D10">
        <v>5000</v>
      </c>
      <c r="E10">
        <f t="shared" si="2"/>
        <v>1225</v>
      </c>
      <c r="F10">
        <f t="shared" si="3"/>
        <v>350</v>
      </c>
      <c r="G10" s="3">
        <f>ROUND(D10/70/10,0)*10</f>
        <v>70</v>
      </c>
      <c r="H10">
        <f t="shared" si="4"/>
        <v>91</v>
      </c>
      <c r="I10">
        <f t="shared" si="5"/>
        <v>60</v>
      </c>
      <c r="J10">
        <f t="shared" si="1"/>
        <v>1250</v>
      </c>
      <c r="K10">
        <f t="shared" si="6"/>
        <v>4000</v>
      </c>
      <c r="L10">
        <f t="shared" si="7"/>
        <v>50</v>
      </c>
      <c r="M10" t="s">
        <v>54</v>
      </c>
      <c r="N10" t="s">
        <v>65</v>
      </c>
    </row>
    <row r="11" spans="1:14">
      <c r="A11" t="s">
        <v>10</v>
      </c>
      <c r="B11" t="s">
        <v>20</v>
      </c>
      <c r="C11">
        <v>100</v>
      </c>
      <c r="D11">
        <v>2000</v>
      </c>
      <c r="E11">
        <f t="shared" si="2"/>
        <v>525</v>
      </c>
      <c r="F11">
        <f t="shared" si="3"/>
        <v>150</v>
      </c>
      <c r="G11" s="3">
        <f>ROUND(D11/70/10,0)*10</f>
        <v>30</v>
      </c>
      <c r="H11">
        <f t="shared" si="4"/>
        <v>39</v>
      </c>
      <c r="I11">
        <f t="shared" si="5"/>
        <v>140</v>
      </c>
      <c r="J11">
        <f t="shared" si="1"/>
        <v>500</v>
      </c>
      <c r="K11">
        <f t="shared" si="6"/>
        <v>1600</v>
      </c>
      <c r="L11">
        <f t="shared" si="7"/>
        <v>50</v>
      </c>
      <c r="M11" t="s">
        <v>8</v>
      </c>
      <c r="N11" t="s">
        <v>66</v>
      </c>
    </row>
    <row r="12" spans="1:14">
      <c r="A12" t="s">
        <v>45</v>
      </c>
      <c r="B12" t="s">
        <v>46</v>
      </c>
      <c r="C12">
        <v>120</v>
      </c>
      <c r="D12">
        <v>7000</v>
      </c>
      <c r="E12">
        <f t="shared" si="2"/>
        <v>1750</v>
      </c>
      <c r="F12">
        <f t="shared" si="3"/>
        <v>500</v>
      </c>
      <c r="G12" s="3">
        <f>ROUND(D12/70/10,0)*10</f>
        <v>100</v>
      </c>
      <c r="H12">
        <f t="shared" si="4"/>
        <v>130</v>
      </c>
      <c r="I12">
        <f t="shared" si="5"/>
        <v>164</v>
      </c>
      <c r="J12">
        <f t="shared" si="1"/>
        <v>1750</v>
      </c>
      <c r="K12">
        <f t="shared" si="6"/>
        <v>5600</v>
      </c>
      <c r="L12">
        <f t="shared" si="7"/>
        <v>50</v>
      </c>
      <c r="M12" t="s">
        <v>55</v>
      </c>
      <c r="N12" t="s">
        <v>65</v>
      </c>
    </row>
    <row r="14" spans="1:14">
      <c r="A14" t="s">
        <v>35</v>
      </c>
      <c r="B14" s="1">
        <f>Noleggio!B7</f>
        <v>3</v>
      </c>
    </row>
    <row r="16" spans="1:14">
      <c r="A16" t="s">
        <v>36</v>
      </c>
      <c r="B16" s="2">
        <f>IF(B14&gt;=30,B14/30,0)</f>
        <v>0</v>
      </c>
    </row>
    <row r="17" spans="1:2">
      <c r="A17" t="s">
        <v>37</v>
      </c>
      <c r="B17" s="2">
        <f>IF(AND(B14&lt;30,B14&gt;=7),B14/7,0)</f>
        <v>0</v>
      </c>
    </row>
    <row r="18" spans="1:2">
      <c r="A18" t="s">
        <v>38</v>
      </c>
      <c r="B18" s="2">
        <f>IF(B14&lt;7,B14,0)</f>
        <v>3</v>
      </c>
    </row>
  </sheetData>
  <sheetProtection password="892D" sheet="1" objects="1" scenarios="1" formatCells="0" formatColumns="0" formatRows="0"/>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Noleggio</vt:lpstr>
      <vt:lpstr>Condizioni di noleggio</vt:lpstr>
      <vt:lpstr>Setting</vt:lpstr>
      <vt:lpstr>Noleggio!Area_stampa</vt:lpstr>
      <vt:lpstr>lista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roberto noris</cp:lastModifiedBy>
  <cp:lastPrinted>2019-11-15T17:25:15Z</cp:lastPrinted>
  <dcterms:created xsi:type="dcterms:W3CDTF">2019-11-14T09:17:41Z</dcterms:created>
  <dcterms:modified xsi:type="dcterms:W3CDTF">2020-06-22T12:13:52Z</dcterms:modified>
</cp:coreProperties>
</file>